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225" windowWidth="19290" windowHeight="9675"/>
  </bookViews>
  <sheets>
    <sheet name="Отчет по котельным" sheetId="6" r:id="rId1"/>
  </sheets>
  <calcPr calcId="162913"/>
</workbook>
</file>

<file path=xl/calcChain.xml><?xml version="1.0" encoding="utf-8"?>
<calcChain xmlns="http://schemas.openxmlformats.org/spreadsheetml/2006/main">
  <c r="M98" i="6" l="1"/>
  <c r="M94" i="6"/>
  <c r="M86" i="6"/>
  <c r="M79" i="6"/>
  <c r="M74" i="6"/>
  <c r="M67" i="6"/>
  <c r="M61" i="6"/>
  <c r="M58" i="6"/>
  <c r="M47" i="6"/>
  <c r="M40" i="6"/>
  <c r="M36" i="6"/>
  <c r="M30" i="6"/>
  <c r="M26" i="6"/>
  <c r="M10" i="6"/>
  <c r="M17" i="6"/>
  <c r="M70" i="6"/>
  <c r="M90" i="6"/>
  <c r="M5" i="6"/>
  <c r="J102" i="6"/>
  <c r="J104" i="6" s="1"/>
  <c r="J103" i="6"/>
  <c r="M6" i="6"/>
  <c r="I90" i="6"/>
  <c r="D90" i="6" s="1"/>
  <c r="I86" i="6"/>
  <c r="I79" i="6"/>
  <c r="D79" i="6" s="1"/>
  <c r="I94" i="6"/>
  <c r="D94" i="6" s="1"/>
  <c r="I98" i="6"/>
  <c r="D98" i="6" s="1"/>
  <c r="I58" i="6"/>
  <c r="D58" i="6" s="1"/>
  <c r="I70" i="6"/>
  <c r="D70" i="6" s="1"/>
  <c r="I74" i="6"/>
  <c r="D74" i="6" s="1"/>
  <c r="I30" i="6"/>
  <c r="D30" i="6" s="1"/>
  <c r="I36" i="6"/>
  <c r="D36" i="6" s="1"/>
  <c r="I26" i="6"/>
  <c r="D26" i="6" s="1"/>
  <c r="I67" i="6"/>
  <c r="D67" i="6" s="1"/>
  <c r="I40" i="6"/>
  <c r="D40" i="6" s="1"/>
  <c r="I61" i="6"/>
  <c r="D61" i="6" s="1"/>
  <c r="I47" i="6"/>
  <c r="D47" i="6" s="1"/>
  <c r="I17" i="6"/>
  <c r="D17" i="6" s="1"/>
  <c r="I10" i="6"/>
  <c r="I5" i="6"/>
  <c r="D5" i="6" s="1"/>
  <c r="I103" i="6" l="1"/>
  <c r="I102" i="6"/>
  <c r="I104" i="6" s="1"/>
  <c r="D10" i="6"/>
  <c r="D86" i="6"/>
</calcChain>
</file>

<file path=xl/comments1.xml><?xml version="1.0" encoding="utf-8"?>
<comments xmlns="http://schemas.openxmlformats.org/spreadsheetml/2006/main">
  <authors>
    <author>Customer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  <charset val="204"/>
          </rPr>
          <t>Customer: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<sst xmlns="http://schemas.openxmlformats.org/spreadsheetml/2006/main" count="126" uniqueCount="53">
  <si>
    <t>№ п/п</t>
  </si>
  <si>
    <t>Котёл, марка котла</t>
  </si>
  <si>
    <t>Информация по режимным картам</t>
  </si>
  <si>
    <t>Вид топлива</t>
  </si>
  <si>
    <t>Установлен­
ная мощность котельной, Гкал/ч</t>
  </si>
  <si>
    <t>Потребле­
ние топлива на выработку тепловой энергии за отчётный период, т.у.т.</t>
  </si>
  <si>
    <t>Дата составле-
ния</t>
  </si>
  <si>
    <t>Удельный расход топлива на выработку тепловой энергии, т. у.т./Гкал</t>
  </si>
  <si>
    <t>КПД котла</t>
  </si>
  <si>
    <t>Присое­
динённая мощность, Гкал/ч (ожидаемое)</t>
  </si>
  <si>
    <t xml:space="preserve">Выработка тепловой энергии за отчётный период, Гкал (ожидаемое) </t>
  </si>
  <si>
    <t>Южная</t>
  </si>
  <si>
    <t>ДЕ25-14ГМ</t>
  </si>
  <si>
    <t xml:space="preserve">Заречная </t>
  </si>
  <si>
    <t>ВК-1,6</t>
  </si>
  <si>
    <t>ВВД-1,8</t>
  </si>
  <si>
    <t xml:space="preserve">Восточная </t>
  </si>
  <si>
    <t>ДЕВ16-14ГМ</t>
  </si>
  <si>
    <t>ДЕВ25-14ГМ</t>
  </si>
  <si>
    <t>ДЕ-25-14ГМ</t>
  </si>
  <si>
    <t>ЛПХ</t>
  </si>
  <si>
    <t>ДКВР10-13В</t>
  </si>
  <si>
    <t>ДКВР10-13</t>
  </si>
  <si>
    <t>Школа</t>
  </si>
  <si>
    <t>КВГМ-4</t>
  </si>
  <si>
    <t>ВКГМ-4</t>
  </si>
  <si>
    <t>Геология - Нижняя</t>
  </si>
  <si>
    <t>Vitomax 200</t>
  </si>
  <si>
    <t>УБР-2</t>
  </si>
  <si>
    <t>Промбаза</t>
  </si>
  <si>
    <t>ВКГМ-2,5</t>
  </si>
  <si>
    <t>Термакс</t>
  </si>
  <si>
    <t>IAEС</t>
  </si>
  <si>
    <t>Модульная</t>
  </si>
  <si>
    <t>КВ-ГМ-1,25-95к-2</t>
  </si>
  <si>
    <t>УТТ-1</t>
  </si>
  <si>
    <t>ВОС</t>
  </si>
  <si>
    <t>6 микрорайон</t>
  </si>
  <si>
    <t>ELLPREX 2200</t>
  </si>
  <si>
    <t>4 микрорайон</t>
  </si>
  <si>
    <t>Термотехник ТТ100</t>
  </si>
  <si>
    <t>Финская</t>
  </si>
  <si>
    <t>Витермо</t>
  </si>
  <si>
    <t>Энергокомплекс *</t>
  </si>
  <si>
    <t>ВК-21</t>
  </si>
  <si>
    <t>Западная **</t>
  </si>
  <si>
    <t>КОС 27000</t>
  </si>
  <si>
    <t>7 мкр</t>
  </si>
  <si>
    <t>газ</t>
  </si>
  <si>
    <t>нефть</t>
  </si>
  <si>
    <t>WOLF</t>
  </si>
  <si>
    <t>Logano</t>
  </si>
  <si>
    <t>Резерв мощности Гкал/час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</si>
</sst>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Protection="1"/>
    <xf numFmtId="0" fontId="0" fillId="2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alignment horizontal="justify" vertical="center" wrapText="1"/>
      <protection locked="0"/>
    </xf>
    <xf numFmtId="0" fontId="0" fillId="2" borderId="0" xfId="0" applyFill="1"/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2" fontId="0" fillId="2" borderId="0" xfId="0" applyNumberFormat="1" applyFill="1"/>
    <xf numFmtId="0" fontId="3" fillId="0" borderId="2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/>
    <xf numFmtId="3" fontId="0" fillId="2" borderId="0" xfId="0" applyNumberFormat="1" applyFill="1"/>
    <xf numFmtId="4" fontId="0" fillId="2" borderId="0" xfId="0" applyNumberFormat="1" applyFill="1"/>
    <xf numFmtId="0" fontId="2" fillId="0" borderId="2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2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2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</xf>
    <xf numFmtId="2" fontId="3" fillId="0" borderId="6" xfId="0" applyNumberFormat="1" applyFont="1" applyFill="1" applyBorder="1" applyAlignment="1" applyProtection="1">
      <alignment vertical="center" wrapText="1"/>
      <protection locked="0"/>
    </xf>
    <xf numFmtId="2" fontId="3" fillId="0" borderId="7" xfId="0" applyNumberFormat="1" applyFont="1" applyFill="1" applyBorder="1" applyAlignment="1" applyProtection="1">
      <alignment vertical="center" wrapText="1"/>
      <protection locked="0"/>
    </xf>
    <xf numFmtId="2" fontId="3" fillId="0" borderId="3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topLeftCell="A79" zoomScale="70" workbookViewId="0">
      <selection activeCell="R14" sqref="R14"/>
    </sheetView>
  </sheetViews>
  <sheetFormatPr defaultRowHeight="15" x14ac:dyDescent="0.25"/>
  <cols>
    <col min="1" max="1" width="5.7109375" customWidth="1"/>
    <col min="2" max="2" width="23.42578125" bestFit="1" customWidth="1"/>
    <col min="3" max="3" width="18.140625" bestFit="1" customWidth="1"/>
    <col min="4" max="4" width="26" style="12" bestFit="1" customWidth="1"/>
    <col min="5" max="5" width="13.42578125" style="1" bestFit="1" customWidth="1"/>
    <col min="6" max="6" width="15" bestFit="1" customWidth="1"/>
    <col min="7" max="7" width="16.7109375" style="8" bestFit="1" customWidth="1"/>
    <col min="8" max="8" width="15" style="12" bestFit="1" customWidth="1"/>
    <col min="9" max="9" width="20.140625" style="12" hidden="1" customWidth="1"/>
    <col min="10" max="10" width="14.140625" style="12" hidden="1" customWidth="1"/>
    <col min="11" max="12" width="0" hidden="1" customWidth="1"/>
    <col min="13" max="13" width="30.5703125" style="51" bestFit="1" customWidth="1"/>
  </cols>
  <sheetData>
    <row r="1" spans="1:13" ht="22.5" customHeight="1" x14ac:dyDescent="0.25">
      <c r="A1" s="3"/>
      <c r="B1" s="3"/>
      <c r="C1" s="3"/>
      <c r="D1" s="4"/>
      <c r="E1" s="5"/>
      <c r="F1" s="6"/>
      <c r="G1" s="7"/>
      <c r="H1" s="4"/>
      <c r="I1" s="4"/>
      <c r="J1" s="4"/>
    </row>
    <row r="2" spans="1:13" ht="15.75" customHeight="1" x14ac:dyDescent="0.25">
      <c r="A2" s="46" t="s">
        <v>0</v>
      </c>
      <c r="B2" s="46" t="s">
        <v>1</v>
      </c>
      <c r="C2" s="46" t="s">
        <v>2</v>
      </c>
      <c r="D2" s="46"/>
      <c r="E2" s="46"/>
      <c r="F2" s="46" t="s">
        <v>3</v>
      </c>
      <c r="G2" s="46" t="s">
        <v>4</v>
      </c>
      <c r="H2" s="44" t="s">
        <v>9</v>
      </c>
      <c r="I2" s="47" t="s">
        <v>5</v>
      </c>
      <c r="J2" s="47" t="s">
        <v>10</v>
      </c>
      <c r="M2" s="55" t="s">
        <v>52</v>
      </c>
    </row>
    <row r="3" spans="1:13" ht="102" customHeight="1" x14ac:dyDescent="0.25">
      <c r="A3" s="46"/>
      <c r="B3" s="46"/>
      <c r="C3" s="13" t="s">
        <v>6</v>
      </c>
      <c r="D3" s="14" t="s">
        <v>7</v>
      </c>
      <c r="E3" s="13" t="s">
        <v>8</v>
      </c>
      <c r="F3" s="46"/>
      <c r="G3" s="46"/>
      <c r="H3" s="45"/>
      <c r="I3" s="48"/>
      <c r="J3" s="48"/>
      <c r="M3" s="45"/>
    </row>
    <row r="4" spans="1:13" ht="15.75" customHeight="1" x14ac:dyDescent="0.25">
      <c r="A4" s="21" t="s">
        <v>11</v>
      </c>
      <c r="B4" s="22"/>
      <c r="C4" s="22"/>
      <c r="D4" s="22"/>
      <c r="E4" s="22"/>
      <c r="F4" s="22"/>
      <c r="G4" s="22"/>
      <c r="H4" s="22"/>
      <c r="I4" s="22"/>
      <c r="J4" s="23"/>
      <c r="K4">
        <v>11948.960000000001</v>
      </c>
    </row>
    <row r="5" spans="1:13" ht="12.75" customHeight="1" x14ac:dyDescent="0.25">
      <c r="A5" s="9">
        <v>1</v>
      </c>
      <c r="B5" s="10" t="s">
        <v>12</v>
      </c>
      <c r="C5" s="11">
        <v>41288</v>
      </c>
      <c r="D5" s="24">
        <f>I5/J5</f>
        <v>0.15598826501203034</v>
      </c>
      <c r="E5" s="26">
        <v>85</v>
      </c>
      <c r="F5" s="26" t="s">
        <v>48</v>
      </c>
      <c r="G5" s="26">
        <v>64</v>
      </c>
      <c r="H5" s="28">
        <v>29.763999999999999</v>
      </c>
      <c r="I5" s="24">
        <f>(1436.053+2140.035+2159.833)*1.154</f>
        <v>6619.2528339999999</v>
      </c>
      <c r="J5" s="43">
        <v>42434.3</v>
      </c>
      <c r="M5" s="52">
        <f>G5-H5</f>
        <v>34.236000000000004</v>
      </c>
    </row>
    <row r="6" spans="1:13" ht="12.75" customHeight="1" x14ac:dyDescent="0.25">
      <c r="A6" s="9">
        <v>2</v>
      </c>
      <c r="B6" s="10" t="s">
        <v>12</v>
      </c>
      <c r="C6" s="11">
        <v>41288</v>
      </c>
      <c r="D6" s="25"/>
      <c r="E6" s="27"/>
      <c r="F6" s="27"/>
      <c r="G6" s="27"/>
      <c r="H6" s="29"/>
      <c r="I6" s="25"/>
      <c r="J6" s="36"/>
      <c r="M6" s="53">
        <f>G5-H5</f>
        <v>34.236000000000004</v>
      </c>
    </row>
    <row r="7" spans="1:13" ht="12.75" customHeight="1" x14ac:dyDescent="0.25">
      <c r="A7" s="9">
        <v>3</v>
      </c>
      <c r="B7" s="10" t="s">
        <v>12</v>
      </c>
      <c r="C7" s="11">
        <v>41288</v>
      </c>
      <c r="D7" s="25"/>
      <c r="E7" s="27"/>
      <c r="F7" s="27"/>
      <c r="G7" s="27"/>
      <c r="H7" s="29"/>
      <c r="I7" s="25"/>
      <c r="J7" s="36"/>
      <c r="M7" s="53"/>
    </row>
    <row r="8" spans="1:13" ht="15.75" x14ac:dyDescent="0.25">
      <c r="A8" s="9">
        <v>4</v>
      </c>
      <c r="B8" s="10" t="s">
        <v>12</v>
      </c>
      <c r="C8" s="11">
        <v>41288</v>
      </c>
      <c r="D8" s="34"/>
      <c r="E8" s="37"/>
      <c r="F8" s="37"/>
      <c r="G8" s="27"/>
      <c r="H8" s="33"/>
      <c r="I8" s="34"/>
      <c r="J8" s="38"/>
      <c r="M8" s="54"/>
    </row>
    <row r="9" spans="1:13" ht="15.75" x14ac:dyDescent="0.25">
      <c r="A9" s="39" t="s">
        <v>13</v>
      </c>
      <c r="B9" s="39"/>
      <c r="C9" s="39"/>
      <c r="D9" s="39"/>
      <c r="E9" s="39"/>
      <c r="F9" s="39"/>
      <c r="G9" s="39"/>
      <c r="H9" s="39"/>
      <c r="I9" s="39"/>
      <c r="J9" s="39"/>
      <c r="M9" s="56"/>
    </row>
    <row r="10" spans="1:13" ht="15.75" x14ac:dyDescent="0.25">
      <c r="A10" s="9">
        <v>5</v>
      </c>
      <c r="B10" s="10" t="s">
        <v>14</v>
      </c>
      <c r="C10" s="11">
        <v>41339</v>
      </c>
      <c r="D10" s="24">
        <f>I10/J10</f>
        <v>0.1522881074029786</v>
      </c>
      <c r="E10" s="26">
        <v>71</v>
      </c>
      <c r="F10" s="26" t="s">
        <v>48</v>
      </c>
      <c r="G10" s="26">
        <v>10</v>
      </c>
      <c r="H10" s="28">
        <v>0.55600000000000005</v>
      </c>
      <c r="I10" s="24">
        <f>(36.42+46.618+38.357)*1.154</f>
        <v>140.08983000000001</v>
      </c>
      <c r="J10" s="35">
        <v>919.9</v>
      </c>
      <c r="M10" s="53">
        <f>G10-H10</f>
        <v>9.4439999999999991</v>
      </c>
    </row>
    <row r="11" spans="1:13" ht="15.75" x14ac:dyDescent="0.25">
      <c r="A11" s="9">
        <v>6</v>
      </c>
      <c r="B11" s="10" t="s">
        <v>14</v>
      </c>
      <c r="C11" s="11">
        <v>41339</v>
      </c>
      <c r="D11" s="25"/>
      <c r="E11" s="27"/>
      <c r="F11" s="27"/>
      <c r="G11" s="27"/>
      <c r="H11" s="29"/>
      <c r="I11" s="25"/>
      <c r="J11" s="50"/>
      <c r="M11" s="53"/>
    </row>
    <row r="12" spans="1:13" ht="15.75" x14ac:dyDescent="0.25">
      <c r="A12" s="9">
        <v>7</v>
      </c>
      <c r="B12" s="10" t="s">
        <v>14</v>
      </c>
      <c r="C12" s="11">
        <v>41339</v>
      </c>
      <c r="D12" s="25"/>
      <c r="E12" s="27"/>
      <c r="F12" s="27"/>
      <c r="G12" s="27"/>
      <c r="H12" s="29"/>
      <c r="I12" s="25"/>
      <c r="J12" s="50"/>
      <c r="M12" s="53"/>
    </row>
    <row r="13" spans="1:13" ht="15.75" x14ac:dyDescent="0.25">
      <c r="A13" s="9">
        <v>8</v>
      </c>
      <c r="B13" s="10" t="s">
        <v>14</v>
      </c>
      <c r="C13" s="11">
        <v>41339</v>
      </c>
      <c r="D13" s="25"/>
      <c r="E13" s="27"/>
      <c r="F13" s="27"/>
      <c r="G13" s="27"/>
      <c r="H13" s="29"/>
      <c r="I13" s="25"/>
      <c r="J13" s="50"/>
      <c r="M13" s="53"/>
    </row>
    <row r="14" spans="1:13" ht="15.75" x14ac:dyDescent="0.25">
      <c r="A14" s="9">
        <v>9</v>
      </c>
      <c r="B14" s="10" t="s">
        <v>15</v>
      </c>
      <c r="C14" s="11">
        <v>41339</v>
      </c>
      <c r="D14" s="25"/>
      <c r="E14" s="27"/>
      <c r="F14" s="27"/>
      <c r="G14" s="27"/>
      <c r="H14" s="29"/>
      <c r="I14" s="25"/>
      <c r="J14" s="50"/>
      <c r="M14" s="53"/>
    </row>
    <row r="15" spans="1:13" ht="15.75" x14ac:dyDescent="0.25">
      <c r="A15" s="9">
        <v>10</v>
      </c>
      <c r="B15" s="10" t="s">
        <v>15</v>
      </c>
      <c r="C15" s="11">
        <v>41339</v>
      </c>
      <c r="D15" s="34"/>
      <c r="E15" s="37"/>
      <c r="F15" s="37"/>
      <c r="G15" s="37"/>
      <c r="H15" s="33"/>
      <c r="I15" s="34"/>
      <c r="J15" s="49"/>
      <c r="M15" s="53"/>
    </row>
    <row r="16" spans="1:13" ht="15.75" x14ac:dyDescent="0.25">
      <c r="A16" s="39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M16" s="58"/>
    </row>
    <row r="17" spans="1:13" ht="15.75" x14ac:dyDescent="0.25">
      <c r="A17" s="9">
        <v>11</v>
      </c>
      <c r="B17" s="10" t="s">
        <v>17</v>
      </c>
      <c r="C17" s="11">
        <v>41302</v>
      </c>
      <c r="D17" s="24">
        <f>I17/J17</f>
        <v>0.15964161566700896</v>
      </c>
      <c r="E17" s="26">
        <v>85</v>
      </c>
      <c r="F17" s="26" t="s">
        <v>48</v>
      </c>
      <c r="G17" s="26">
        <v>114</v>
      </c>
      <c r="H17" s="28">
        <v>47.569000000000003</v>
      </c>
      <c r="I17" s="24">
        <f>(2741.983+3706.878+3857.361)*1.154</f>
        <v>11893.380188000001</v>
      </c>
      <c r="J17" s="35">
        <v>74500.5</v>
      </c>
      <c r="M17" s="52">
        <f>G17-H17</f>
        <v>66.430999999999997</v>
      </c>
    </row>
    <row r="18" spans="1:13" ht="15.75" x14ac:dyDescent="0.25">
      <c r="A18" s="9">
        <v>12</v>
      </c>
      <c r="B18" s="10" t="s">
        <v>17</v>
      </c>
      <c r="C18" s="11">
        <v>41302</v>
      </c>
      <c r="D18" s="25"/>
      <c r="E18" s="27"/>
      <c r="F18" s="27"/>
      <c r="G18" s="27"/>
      <c r="H18" s="29"/>
      <c r="I18" s="25"/>
      <c r="J18" s="50"/>
      <c r="M18" s="53"/>
    </row>
    <row r="19" spans="1:13" ht="15.75" x14ac:dyDescent="0.25">
      <c r="A19" s="9">
        <v>13</v>
      </c>
      <c r="B19" s="10" t="s">
        <v>18</v>
      </c>
      <c r="C19" s="11">
        <v>41302</v>
      </c>
      <c r="D19" s="25"/>
      <c r="E19" s="27"/>
      <c r="F19" s="27"/>
      <c r="G19" s="27"/>
      <c r="H19" s="29"/>
      <c r="I19" s="25"/>
      <c r="J19" s="50"/>
      <c r="M19" s="53"/>
    </row>
    <row r="20" spans="1:13" ht="15.75" x14ac:dyDescent="0.25">
      <c r="A20" s="9">
        <v>14</v>
      </c>
      <c r="B20" s="10" t="s">
        <v>19</v>
      </c>
      <c r="C20" s="11">
        <v>41295</v>
      </c>
      <c r="D20" s="25"/>
      <c r="E20" s="27"/>
      <c r="F20" s="27"/>
      <c r="G20" s="27"/>
      <c r="H20" s="29"/>
      <c r="I20" s="25"/>
      <c r="J20" s="50"/>
      <c r="M20" s="53"/>
    </row>
    <row r="21" spans="1:13" ht="15.75" x14ac:dyDescent="0.25">
      <c r="A21" s="9">
        <v>15</v>
      </c>
      <c r="B21" s="10" t="s">
        <v>19</v>
      </c>
      <c r="C21" s="11">
        <v>41295</v>
      </c>
      <c r="D21" s="25"/>
      <c r="E21" s="27"/>
      <c r="F21" s="27"/>
      <c r="G21" s="27"/>
      <c r="H21" s="29"/>
      <c r="I21" s="25"/>
      <c r="J21" s="50"/>
      <c r="M21" s="53"/>
    </row>
    <row r="22" spans="1:13" ht="15.75" x14ac:dyDescent="0.25">
      <c r="A22" s="9">
        <v>16</v>
      </c>
      <c r="B22" s="10" t="s">
        <v>19</v>
      </c>
      <c r="C22" s="11">
        <v>41295</v>
      </c>
      <c r="D22" s="25"/>
      <c r="E22" s="27"/>
      <c r="F22" s="27"/>
      <c r="G22" s="27"/>
      <c r="H22" s="29"/>
      <c r="I22" s="25"/>
      <c r="J22" s="50"/>
      <c r="M22" s="53"/>
    </row>
    <row r="23" spans="1:13" ht="15.75" x14ac:dyDescent="0.25">
      <c r="A23" s="9">
        <v>17</v>
      </c>
      <c r="B23" s="10" t="s">
        <v>19</v>
      </c>
      <c r="C23" s="11">
        <v>41295</v>
      </c>
      <c r="D23" s="25"/>
      <c r="E23" s="27"/>
      <c r="F23" s="27"/>
      <c r="G23" s="27"/>
      <c r="H23" s="29"/>
      <c r="I23" s="25"/>
      <c r="J23" s="50"/>
      <c r="M23" s="53"/>
    </row>
    <row r="24" spans="1:13" ht="15.75" x14ac:dyDescent="0.25">
      <c r="A24" s="9">
        <v>18</v>
      </c>
      <c r="B24" s="10" t="s">
        <v>19</v>
      </c>
      <c r="C24" s="11">
        <v>41295</v>
      </c>
      <c r="D24" s="34"/>
      <c r="E24" s="37"/>
      <c r="F24" s="37"/>
      <c r="G24" s="37"/>
      <c r="H24" s="33"/>
      <c r="I24" s="34"/>
      <c r="J24" s="49"/>
      <c r="M24" s="54"/>
    </row>
    <row r="25" spans="1:13" ht="15.75" x14ac:dyDescent="0.25">
      <c r="A25" s="39" t="s">
        <v>20</v>
      </c>
      <c r="B25" s="39"/>
      <c r="C25" s="39"/>
      <c r="D25" s="39"/>
      <c r="E25" s="39"/>
      <c r="F25" s="39"/>
      <c r="G25" s="39"/>
      <c r="H25" s="39"/>
      <c r="I25" s="39"/>
      <c r="J25" s="39"/>
      <c r="M25" s="56"/>
    </row>
    <row r="26" spans="1:13" ht="15.75" x14ac:dyDescent="0.25">
      <c r="A26" s="9">
        <v>19</v>
      </c>
      <c r="B26" s="10" t="s">
        <v>21</v>
      </c>
      <c r="C26" s="11">
        <v>41346</v>
      </c>
      <c r="D26" s="24">
        <f>I26/J26</f>
        <v>0.15818758695032425</v>
      </c>
      <c r="E26" s="26">
        <v>83</v>
      </c>
      <c r="F26" s="26" t="s">
        <v>48</v>
      </c>
      <c r="G26" s="26">
        <v>22.4</v>
      </c>
      <c r="H26" s="28">
        <v>5.742</v>
      </c>
      <c r="I26" s="24">
        <f>(365.251+571.67+601.748)*1.154</f>
        <v>1775.6240259999997</v>
      </c>
      <c r="J26" s="35">
        <v>11224.8</v>
      </c>
      <c r="M26" s="53">
        <f>G26-H26</f>
        <v>16.657999999999998</v>
      </c>
    </row>
    <row r="27" spans="1:13" ht="15.75" x14ac:dyDescent="0.25">
      <c r="A27" s="9">
        <v>20</v>
      </c>
      <c r="B27" s="10" t="s">
        <v>21</v>
      </c>
      <c r="C27" s="11">
        <v>41346</v>
      </c>
      <c r="D27" s="25"/>
      <c r="E27" s="27"/>
      <c r="F27" s="27"/>
      <c r="G27" s="27"/>
      <c r="H27" s="29"/>
      <c r="I27" s="25"/>
      <c r="J27" s="50"/>
      <c r="M27" s="53"/>
    </row>
    <row r="28" spans="1:13" ht="15.75" x14ac:dyDescent="0.25">
      <c r="A28" s="9">
        <v>21</v>
      </c>
      <c r="B28" s="10" t="s">
        <v>22</v>
      </c>
      <c r="C28" s="11">
        <v>41346</v>
      </c>
      <c r="D28" s="34"/>
      <c r="E28" s="37"/>
      <c r="F28" s="37"/>
      <c r="G28" s="37"/>
      <c r="H28" s="33"/>
      <c r="I28" s="34"/>
      <c r="J28" s="49"/>
      <c r="M28" s="54"/>
    </row>
    <row r="29" spans="1:13" ht="15.75" x14ac:dyDescent="0.25">
      <c r="A29" s="39" t="s">
        <v>23</v>
      </c>
      <c r="B29" s="39"/>
      <c r="C29" s="39"/>
      <c r="D29" s="39"/>
      <c r="E29" s="39"/>
      <c r="F29" s="39"/>
      <c r="G29" s="39"/>
      <c r="H29" s="39"/>
      <c r="I29" s="39"/>
      <c r="J29" s="39"/>
      <c r="M29" s="56"/>
    </row>
    <row r="30" spans="1:13" ht="15.75" x14ac:dyDescent="0.25">
      <c r="A30" s="9">
        <v>22</v>
      </c>
      <c r="B30" s="10" t="s">
        <v>24</v>
      </c>
      <c r="C30" s="11">
        <v>41345</v>
      </c>
      <c r="D30" s="24">
        <f>I30/J30</f>
        <v>0.15222680970149255</v>
      </c>
      <c r="E30" s="26">
        <v>83</v>
      </c>
      <c r="F30" s="26" t="s">
        <v>48</v>
      </c>
      <c r="G30" s="26">
        <v>20</v>
      </c>
      <c r="H30" s="28">
        <v>3.202</v>
      </c>
      <c r="I30" s="24">
        <f>(271.551+393.148+410.017)*1.154</f>
        <v>1240.222264</v>
      </c>
      <c r="J30" s="35">
        <v>8147.2</v>
      </c>
      <c r="M30" s="53">
        <f>G30-H30</f>
        <v>16.798000000000002</v>
      </c>
    </row>
    <row r="31" spans="1:13" ht="15.75" x14ac:dyDescent="0.25">
      <c r="A31" s="9">
        <v>23</v>
      </c>
      <c r="B31" s="10" t="s">
        <v>24</v>
      </c>
      <c r="C31" s="11">
        <v>41345</v>
      </c>
      <c r="D31" s="25"/>
      <c r="E31" s="27"/>
      <c r="F31" s="27"/>
      <c r="G31" s="27"/>
      <c r="H31" s="29"/>
      <c r="I31" s="25"/>
      <c r="J31" s="50"/>
      <c r="M31" s="53"/>
    </row>
    <row r="32" spans="1:13" ht="15.75" x14ac:dyDescent="0.25">
      <c r="A32" s="9">
        <v>24</v>
      </c>
      <c r="B32" s="10" t="s">
        <v>24</v>
      </c>
      <c r="C32" s="11">
        <v>41345</v>
      </c>
      <c r="D32" s="25"/>
      <c r="E32" s="27"/>
      <c r="F32" s="27"/>
      <c r="G32" s="27"/>
      <c r="H32" s="29"/>
      <c r="I32" s="25"/>
      <c r="J32" s="50"/>
      <c r="M32" s="53"/>
    </row>
    <row r="33" spans="1:13" ht="15.75" x14ac:dyDescent="0.25">
      <c r="A33" s="9">
        <v>25</v>
      </c>
      <c r="B33" s="10" t="s">
        <v>24</v>
      </c>
      <c r="C33" s="11">
        <v>41345</v>
      </c>
      <c r="D33" s="25"/>
      <c r="E33" s="27"/>
      <c r="F33" s="27"/>
      <c r="G33" s="27"/>
      <c r="H33" s="29"/>
      <c r="I33" s="25"/>
      <c r="J33" s="50"/>
      <c r="M33" s="53"/>
    </row>
    <row r="34" spans="1:13" ht="15.75" x14ac:dyDescent="0.25">
      <c r="A34" s="9">
        <v>26</v>
      </c>
      <c r="B34" s="10" t="s">
        <v>25</v>
      </c>
      <c r="C34" s="11">
        <v>41345</v>
      </c>
      <c r="D34" s="34"/>
      <c r="E34" s="37"/>
      <c r="F34" s="37"/>
      <c r="G34" s="37"/>
      <c r="H34" s="33"/>
      <c r="I34" s="34"/>
      <c r="J34" s="49"/>
      <c r="M34" s="53"/>
    </row>
    <row r="35" spans="1:13" ht="15.75" x14ac:dyDescent="0.25">
      <c r="A35" s="39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M35" s="57"/>
    </row>
    <row r="36" spans="1:13" ht="15.75" x14ac:dyDescent="0.25">
      <c r="A36" s="9">
        <v>27</v>
      </c>
      <c r="B36" s="10" t="s">
        <v>27</v>
      </c>
      <c r="C36" s="11">
        <v>41340</v>
      </c>
      <c r="D36" s="24">
        <f>I36/J36</f>
        <v>0.17457336269941157</v>
      </c>
      <c r="E36" s="26">
        <v>90</v>
      </c>
      <c r="F36" s="26" t="s">
        <v>48</v>
      </c>
      <c r="G36" s="26">
        <v>13.8</v>
      </c>
      <c r="H36" s="28">
        <v>3.3490000000000002</v>
      </c>
      <c r="I36" s="24">
        <f>(216.296+329.222+343.959)*1.154</f>
        <v>1026.4564580000001</v>
      </c>
      <c r="J36" s="35">
        <v>5879.8</v>
      </c>
      <c r="M36" s="53">
        <f>G36-H36</f>
        <v>10.451000000000001</v>
      </c>
    </row>
    <row r="37" spans="1:13" ht="15.75" x14ac:dyDescent="0.25">
      <c r="A37" s="9">
        <v>28</v>
      </c>
      <c r="B37" s="10" t="s">
        <v>27</v>
      </c>
      <c r="C37" s="11">
        <v>41340</v>
      </c>
      <c r="D37" s="25"/>
      <c r="E37" s="27"/>
      <c r="F37" s="27"/>
      <c r="G37" s="27"/>
      <c r="H37" s="29"/>
      <c r="I37" s="25"/>
      <c r="J37" s="50"/>
      <c r="M37" s="53"/>
    </row>
    <row r="38" spans="1:13" ht="15.75" x14ac:dyDescent="0.25">
      <c r="A38" s="9">
        <v>29</v>
      </c>
      <c r="B38" s="10" t="s">
        <v>27</v>
      </c>
      <c r="C38" s="11">
        <v>41340</v>
      </c>
      <c r="D38" s="34"/>
      <c r="E38" s="37"/>
      <c r="F38" s="37"/>
      <c r="G38" s="37"/>
      <c r="H38" s="33"/>
      <c r="I38" s="34"/>
      <c r="J38" s="49"/>
      <c r="M38" s="54"/>
    </row>
    <row r="39" spans="1:13" ht="15.75" x14ac:dyDescent="0.25">
      <c r="A39" s="39" t="s">
        <v>28</v>
      </c>
      <c r="B39" s="39"/>
      <c r="C39" s="39"/>
      <c r="D39" s="39"/>
      <c r="E39" s="39"/>
      <c r="F39" s="39"/>
      <c r="G39" s="39"/>
      <c r="H39" s="39"/>
      <c r="I39" s="39"/>
      <c r="J39" s="39"/>
      <c r="M39" s="57"/>
    </row>
    <row r="40" spans="1:13" ht="15.75" x14ac:dyDescent="0.25">
      <c r="A40" s="9">
        <v>30</v>
      </c>
      <c r="B40" s="10" t="s">
        <v>15</v>
      </c>
      <c r="C40" s="11">
        <v>41344</v>
      </c>
      <c r="D40" s="24">
        <f>I40/J40</f>
        <v>0.2001397519522278</v>
      </c>
      <c r="E40" s="26">
        <v>85</v>
      </c>
      <c r="F40" s="26" t="s">
        <v>48</v>
      </c>
      <c r="G40" s="26">
        <v>10</v>
      </c>
      <c r="H40" s="28">
        <v>1.5489999999999999</v>
      </c>
      <c r="I40" s="24">
        <f>(52.835+107.966+103.491)*1.154</f>
        <v>304.99296799999996</v>
      </c>
      <c r="J40" s="35">
        <v>1523.9</v>
      </c>
      <c r="M40" s="53">
        <f>G40-H40</f>
        <v>8.4510000000000005</v>
      </c>
    </row>
    <row r="41" spans="1:13" ht="15.75" x14ac:dyDescent="0.25">
      <c r="A41" s="9">
        <v>31</v>
      </c>
      <c r="B41" s="10" t="s">
        <v>15</v>
      </c>
      <c r="C41" s="11">
        <v>41344</v>
      </c>
      <c r="D41" s="25"/>
      <c r="E41" s="27"/>
      <c r="F41" s="27"/>
      <c r="G41" s="27"/>
      <c r="H41" s="29"/>
      <c r="I41" s="25"/>
      <c r="J41" s="50"/>
      <c r="M41" s="53"/>
    </row>
    <row r="42" spans="1:13" ht="15.75" x14ac:dyDescent="0.25">
      <c r="A42" s="9">
        <v>32</v>
      </c>
      <c r="B42" s="10" t="s">
        <v>14</v>
      </c>
      <c r="C42" s="11">
        <v>41344</v>
      </c>
      <c r="D42" s="25"/>
      <c r="E42" s="27"/>
      <c r="F42" s="27"/>
      <c r="G42" s="27"/>
      <c r="H42" s="29"/>
      <c r="I42" s="25"/>
      <c r="J42" s="50"/>
      <c r="M42" s="53"/>
    </row>
    <row r="43" spans="1:13" ht="15.75" x14ac:dyDescent="0.25">
      <c r="A43" s="9">
        <v>33</v>
      </c>
      <c r="B43" s="10" t="s">
        <v>14</v>
      </c>
      <c r="C43" s="11">
        <v>41344</v>
      </c>
      <c r="D43" s="25"/>
      <c r="E43" s="27"/>
      <c r="F43" s="27"/>
      <c r="G43" s="27"/>
      <c r="H43" s="29"/>
      <c r="I43" s="25"/>
      <c r="J43" s="50"/>
      <c r="M43" s="53"/>
    </row>
    <row r="44" spans="1:13" ht="15.75" x14ac:dyDescent="0.25">
      <c r="A44" s="9">
        <v>34</v>
      </c>
      <c r="B44" s="10" t="s">
        <v>14</v>
      </c>
      <c r="C44" s="11">
        <v>41344</v>
      </c>
      <c r="D44" s="25"/>
      <c r="E44" s="27"/>
      <c r="F44" s="27"/>
      <c r="G44" s="27"/>
      <c r="H44" s="29"/>
      <c r="I44" s="25"/>
      <c r="J44" s="50"/>
      <c r="M44" s="53"/>
    </row>
    <row r="45" spans="1:13" ht="15.75" x14ac:dyDescent="0.25">
      <c r="A45" s="9">
        <v>35</v>
      </c>
      <c r="B45" s="10" t="s">
        <v>14</v>
      </c>
      <c r="C45" s="11">
        <v>41344</v>
      </c>
      <c r="D45" s="34"/>
      <c r="E45" s="37"/>
      <c r="F45" s="37"/>
      <c r="G45" s="37"/>
      <c r="H45" s="33"/>
      <c r="I45" s="34"/>
      <c r="J45" s="49"/>
      <c r="M45" s="53"/>
    </row>
    <row r="46" spans="1:13" ht="15.75" x14ac:dyDescent="0.25">
      <c r="A46" s="39" t="s">
        <v>29</v>
      </c>
      <c r="B46" s="39"/>
      <c r="C46" s="39"/>
      <c r="D46" s="39"/>
      <c r="E46" s="39"/>
      <c r="F46" s="39"/>
      <c r="G46" s="39"/>
      <c r="H46" s="39"/>
      <c r="I46" s="39"/>
      <c r="J46" s="39"/>
      <c r="M46" s="57"/>
    </row>
    <row r="47" spans="1:13" ht="15.75" x14ac:dyDescent="0.25">
      <c r="A47" s="9">
        <v>36</v>
      </c>
      <c r="B47" s="10" t="s">
        <v>30</v>
      </c>
      <c r="C47" s="11">
        <v>41291</v>
      </c>
      <c r="D47" s="24">
        <f>I47/J47</f>
        <v>0.13990075321969697</v>
      </c>
      <c r="E47" s="26">
        <v>85</v>
      </c>
      <c r="F47" s="26" t="s">
        <v>48</v>
      </c>
      <c r="G47" s="26">
        <v>33</v>
      </c>
      <c r="H47" s="28">
        <v>5.5003000000000002</v>
      </c>
      <c r="I47" s="24">
        <f>(293.522+490.364+496.315)*1.154</f>
        <v>1477.351954</v>
      </c>
      <c r="J47" s="35">
        <v>10560</v>
      </c>
      <c r="M47" s="53">
        <f>G47-H47</f>
        <v>27.499700000000001</v>
      </c>
    </row>
    <row r="48" spans="1:13" ht="15.75" x14ac:dyDescent="0.25">
      <c r="A48" s="9">
        <v>37</v>
      </c>
      <c r="B48" s="10" t="s">
        <v>30</v>
      </c>
      <c r="C48" s="11">
        <v>41291</v>
      </c>
      <c r="D48" s="25"/>
      <c r="E48" s="27"/>
      <c r="F48" s="27"/>
      <c r="G48" s="27"/>
      <c r="H48" s="29"/>
      <c r="I48" s="25"/>
      <c r="J48" s="50"/>
      <c r="M48" s="53"/>
    </row>
    <row r="49" spans="1:13" ht="15.75" x14ac:dyDescent="0.25">
      <c r="A49" s="9">
        <v>38</v>
      </c>
      <c r="B49" s="10" t="s">
        <v>25</v>
      </c>
      <c r="C49" s="11">
        <v>41291</v>
      </c>
      <c r="D49" s="25"/>
      <c r="E49" s="27"/>
      <c r="F49" s="27"/>
      <c r="G49" s="27"/>
      <c r="H49" s="29"/>
      <c r="I49" s="25"/>
      <c r="J49" s="50"/>
      <c r="M49" s="53"/>
    </row>
    <row r="50" spans="1:13" ht="15.75" x14ac:dyDescent="0.25">
      <c r="A50" s="9">
        <v>39</v>
      </c>
      <c r="B50" s="10" t="s">
        <v>25</v>
      </c>
      <c r="C50" s="11">
        <v>41291</v>
      </c>
      <c r="D50" s="25"/>
      <c r="E50" s="27"/>
      <c r="F50" s="27"/>
      <c r="G50" s="27"/>
      <c r="H50" s="29"/>
      <c r="I50" s="25"/>
      <c r="J50" s="50"/>
      <c r="M50" s="53"/>
    </row>
    <row r="51" spans="1:13" ht="15.75" x14ac:dyDescent="0.25">
      <c r="A51" s="9">
        <v>40</v>
      </c>
      <c r="B51" s="10" t="s">
        <v>25</v>
      </c>
      <c r="C51" s="11">
        <v>41291</v>
      </c>
      <c r="D51" s="25"/>
      <c r="E51" s="27"/>
      <c r="F51" s="27"/>
      <c r="G51" s="27"/>
      <c r="H51" s="29"/>
      <c r="I51" s="25"/>
      <c r="J51" s="50"/>
      <c r="M51" s="53"/>
    </row>
    <row r="52" spans="1:13" ht="15.75" x14ac:dyDescent="0.25">
      <c r="A52" s="9">
        <v>41</v>
      </c>
      <c r="B52" s="10" t="s">
        <v>25</v>
      </c>
      <c r="C52" s="11">
        <v>41291</v>
      </c>
      <c r="D52" s="25"/>
      <c r="E52" s="27"/>
      <c r="F52" s="27"/>
      <c r="G52" s="27"/>
      <c r="H52" s="29"/>
      <c r="I52" s="25"/>
      <c r="J52" s="50"/>
      <c r="M52" s="53"/>
    </row>
    <row r="53" spans="1:13" ht="15.75" x14ac:dyDescent="0.25">
      <c r="A53" s="9">
        <v>42</v>
      </c>
      <c r="B53" s="10" t="s">
        <v>31</v>
      </c>
      <c r="C53" s="11">
        <v>41291</v>
      </c>
      <c r="D53" s="25"/>
      <c r="E53" s="27"/>
      <c r="F53" s="27"/>
      <c r="G53" s="27"/>
      <c r="H53" s="29"/>
      <c r="I53" s="25"/>
      <c r="J53" s="50"/>
      <c r="M53" s="53"/>
    </row>
    <row r="54" spans="1:13" ht="15.75" x14ac:dyDescent="0.25">
      <c r="A54" s="9">
        <v>43</v>
      </c>
      <c r="B54" s="10" t="s">
        <v>31</v>
      </c>
      <c r="C54" s="11">
        <v>41291</v>
      </c>
      <c r="D54" s="25"/>
      <c r="E54" s="27"/>
      <c r="F54" s="27"/>
      <c r="G54" s="27"/>
      <c r="H54" s="29"/>
      <c r="I54" s="25"/>
      <c r="J54" s="50"/>
      <c r="M54" s="53"/>
    </row>
    <row r="55" spans="1:13" ht="15.75" x14ac:dyDescent="0.25">
      <c r="A55" s="9">
        <v>44</v>
      </c>
      <c r="B55" s="10" t="s">
        <v>31</v>
      </c>
      <c r="C55" s="11">
        <v>41291</v>
      </c>
      <c r="D55" s="25"/>
      <c r="E55" s="27"/>
      <c r="F55" s="27"/>
      <c r="G55" s="27"/>
      <c r="H55" s="29"/>
      <c r="I55" s="25"/>
      <c r="J55" s="50"/>
      <c r="M55" s="53"/>
    </row>
    <row r="56" spans="1:13" ht="15.75" x14ac:dyDescent="0.25">
      <c r="A56" s="9">
        <v>45</v>
      </c>
      <c r="B56" s="10" t="s">
        <v>32</v>
      </c>
      <c r="C56" s="11">
        <v>41291</v>
      </c>
      <c r="D56" s="34"/>
      <c r="E56" s="37"/>
      <c r="F56" s="37"/>
      <c r="G56" s="37"/>
      <c r="H56" s="33"/>
      <c r="I56" s="34"/>
      <c r="J56" s="49"/>
      <c r="M56" s="54"/>
    </row>
    <row r="57" spans="1:13" ht="15.75" x14ac:dyDescent="0.25">
      <c r="A57" s="39" t="s">
        <v>33</v>
      </c>
      <c r="B57" s="39"/>
      <c r="C57" s="39"/>
      <c r="D57" s="39"/>
      <c r="E57" s="39"/>
      <c r="F57" s="39"/>
      <c r="G57" s="39"/>
      <c r="H57" s="39"/>
      <c r="I57" s="39"/>
      <c r="J57" s="39"/>
      <c r="M57" s="56"/>
    </row>
    <row r="58" spans="1:13" ht="15.75" x14ac:dyDescent="0.25">
      <c r="A58" s="9">
        <v>46</v>
      </c>
      <c r="B58" s="2" t="s">
        <v>34</v>
      </c>
      <c r="C58" s="11">
        <v>41728</v>
      </c>
      <c r="D58" s="24">
        <f>I58/J58</f>
        <v>0.12085909327387587</v>
      </c>
      <c r="E58" s="26">
        <v>95</v>
      </c>
      <c r="F58" s="26" t="s">
        <v>48</v>
      </c>
      <c r="G58" s="26">
        <v>1.72</v>
      </c>
      <c r="H58" s="28">
        <v>0.68600000000000005</v>
      </c>
      <c r="I58" s="24">
        <f>(17.009+19.473+19.884)*1.154</f>
        <v>65.046363999999997</v>
      </c>
      <c r="J58" s="35">
        <v>538.20000000000005</v>
      </c>
      <c r="M58" s="53">
        <f>G58-H58</f>
        <v>1.0339999999999998</v>
      </c>
    </row>
    <row r="59" spans="1:13" ht="15.75" x14ac:dyDescent="0.25">
      <c r="A59" s="9">
        <v>47</v>
      </c>
      <c r="B59" s="2" t="s">
        <v>34</v>
      </c>
      <c r="C59" s="11">
        <v>41728</v>
      </c>
      <c r="D59" s="25"/>
      <c r="E59" s="27"/>
      <c r="F59" s="27"/>
      <c r="G59" s="27"/>
      <c r="H59" s="29"/>
      <c r="I59" s="25"/>
      <c r="J59" s="49"/>
      <c r="M59" s="53"/>
    </row>
    <row r="60" spans="1:13" ht="15.75" x14ac:dyDescent="0.25">
      <c r="A60" s="39" t="s">
        <v>35</v>
      </c>
      <c r="B60" s="39"/>
      <c r="C60" s="39"/>
      <c r="D60" s="39"/>
      <c r="E60" s="39"/>
      <c r="F60" s="39"/>
      <c r="G60" s="39"/>
      <c r="H60" s="39"/>
      <c r="I60" s="39"/>
      <c r="J60" s="39"/>
      <c r="M60" s="58"/>
    </row>
    <row r="61" spans="1:13" ht="15.75" x14ac:dyDescent="0.25">
      <c r="A61" s="9">
        <v>48</v>
      </c>
      <c r="B61" s="10" t="s">
        <v>25</v>
      </c>
      <c r="C61" s="11">
        <v>41290</v>
      </c>
      <c r="D61" s="24">
        <f>I61/J61</f>
        <v>0.23778239544324514</v>
      </c>
      <c r="E61" s="26">
        <v>80</v>
      </c>
      <c r="F61" s="26" t="s">
        <v>48</v>
      </c>
      <c r="G61" s="26">
        <v>20</v>
      </c>
      <c r="H61" s="28">
        <v>3.4430000000000001</v>
      </c>
      <c r="I61" s="24">
        <f>(155.073+245.357+254.337)*1.154</f>
        <v>755.60111800000004</v>
      </c>
      <c r="J61" s="35">
        <v>3177.7</v>
      </c>
      <c r="M61" s="52">
        <f>G61-H61</f>
        <v>16.556999999999999</v>
      </c>
    </row>
    <row r="62" spans="1:13" ht="15.75" x14ac:dyDescent="0.25">
      <c r="A62" s="9">
        <v>49</v>
      </c>
      <c r="B62" s="10" t="s">
        <v>25</v>
      </c>
      <c r="C62" s="11">
        <v>41290</v>
      </c>
      <c r="D62" s="25"/>
      <c r="E62" s="27"/>
      <c r="F62" s="27"/>
      <c r="G62" s="27"/>
      <c r="H62" s="29"/>
      <c r="I62" s="25"/>
      <c r="J62" s="50"/>
      <c r="M62" s="53"/>
    </row>
    <row r="63" spans="1:13" ht="15.75" x14ac:dyDescent="0.25">
      <c r="A63" s="9">
        <v>50</v>
      </c>
      <c r="B63" s="10" t="s">
        <v>25</v>
      </c>
      <c r="C63" s="11">
        <v>41290</v>
      </c>
      <c r="D63" s="25"/>
      <c r="E63" s="27"/>
      <c r="F63" s="27"/>
      <c r="G63" s="27"/>
      <c r="H63" s="29"/>
      <c r="I63" s="25"/>
      <c r="J63" s="50"/>
      <c r="M63" s="53"/>
    </row>
    <row r="64" spans="1:13" ht="15.75" x14ac:dyDescent="0.25">
      <c r="A64" s="9">
        <v>51</v>
      </c>
      <c r="B64" s="10" t="s">
        <v>24</v>
      </c>
      <c r="C64" s="11">
        <v>41290</v>
      </c>
      <c r="D64" s="25"/>
      <c r="E64" s="27"/>
      <c r="F64" s="27"/>
      <c r="G64" s="27"/>
      <c r="H64" s="29"/>
      <c r="I64" s="25"/>
      <c r="J64" s="50"/>
      <c r="M64" s="53"/>
    </row>
    <row r="65" spans="1:13" ht="15.75" x14ac:dyDescent="0.25">
      <c r="A65" s="9">
        <v>52</v>
      </c>
      <c r="B65" s="10" t="s">
        <v>24</v>
      </c>
      <c r="C65" s="11">
        <v>41290</v>
      </c>
      <c r="D65" s="34"/>
      <c r="E65" s="37"/>
      <c r="F65" s="37"/>
      <c r="G65" s="37"/>
      <c r="H65" s="33"/>
      <c r="I65" s="34"/>
      <c r="J65" s="49"/>
      <c r="M65" s="53"/>
    </row>
    <row r="66" spans="1:13" ht="15.75" x14ac:dyDescent="0.25">
      <c r="A66" s="39" t="s">
        <v>36</v>
      </c>
      <c r="B66" s="39"/>
      <c r="C66" s="39"/>
      <c r="D66" s="39"/>
      <c r="E66" s="39"/>
      <c r="F66" s="39"/>
      <c r="G66" s="39"/>
      <c r="H66" s="39"/>
      <c r="I66" s="39"/>
      <c r="J66" s="39"/>
      <c r="M66" s="57"/>
    </row>
    <row r="67" spans="1:13" ht="15.75" x14ac:dyDescent="0.25">
      <c r="A67" s="9">
        <v>53</v>
      </c>
      <c r="B67" s="10" t="s">
        <v>15</v>
      </c>
      <c r="C67" s="11">
        <v>41295</v>
      </c>
      <c r="D67" s="24">
        <f>I67/J67</f>
        <v>0.18437176177174783</v>
      </c>
      <c r="E67" s="26">
        <v>80</v>
      </c>
      <c r="F67" s="26" t="s">
        <v>48</v>
      </c>
      <c r="G67" s="26">
        <v>3.6</v>
      </c>
      <c r="H67" s="28">
        <v>0.67100000000000004</v>
      </c>
      <c r="I67" s="24">
        <f>(29.821+62.176+68.154)*1.154</f>
        <v>184.81425400000001</v>
      </c>
      <c r="J67" s="35">
        <v>1002.4</v>
      </c>
      <c r="M67" s="53">
        <f>G67-H67</f>
        <v>2.9290000000000003</v>
      </c>
    </row>
    <row r="68" spans="1:13" ht="15.75" x14ac:dyDescent="0.25">
      <c r="A68" s="9">
        <v>54</v>
      </c>
      <c r="B68" s="10" t="s">
        <v>15</v>
      </c>
      <c r="C68" s="11">
        <v>41295</v>
      </c>
      <c r="D68" s="34"/>
      <c r="E68" s="37"/>
      <c r="F68" s="37"/>
      <c r="G68" s="37"/>
      <c r="H68" s="33"/>
      <c r="I68" s="34"/>
      <c r="J68" s="49"/>
      <c r="M68" s="54"/>
    </row>
    <row r="69" spans="1:13" ht="15.75" x14ac:dyDescent="0.25">
      <c r="A69" s="42" t="s">
        <v>37</v>
      </c>
      <c r="B69" s="42"/>
      <c r="C69" s="42"/>
      <c r="D69" s="42"/>
      <c r="E69" s="42"/>
      <c r="F69" s="42"/>
      <c r="G69" s="42"/>
      <c r="H69" s="42"/>
      <c r="I69" s="42"/>
      <c r="J69" s="42"/>
      <c r="M69" s="56"/>
    </row>
    <row r="70" spans="1:13" ht="15.75" x14ac:dyDescent="0.25">
      <c r="A70" s="9">
        <v>55</v>
      </c>
      <c r="B70" s="10" t="s">
        <v>38</v>
      </c>
      <c r="C70" s="11">
        <v>41339</v>
      </c>
      <c r="D70" s="24">
        <f>I70/J70</f>
        <v>0.15671019198486094</v>
      </c>
      <c r="E70" s="26">
        <v>90</v>
      </c>
      <c r="F70" s="26" t="s">
        <v>48</v>
      </c>
      <c r="G70" s="26">
        <v>5.68</v>
      </c>
      <c r="H70" s="28">
        <v>2.629</v>
      </c>
      <c r="I70" s="24">
        <f>(107.156+168.497+169.26)*1.154</f>
        <v>513.42960199999993</v>
      </c>
      <c r="J70" s="35">
        <v>3276.3</v>
      </c>
      <c r="M70" s="53">
        <f>G70-H70</f>
        <v>3.0509999999999997</v>
      </c>
    </row>
    <row r="71" spans="1:13" ht="15.75" x14ac:dyDescent="0.25">
      <c r="A71" s="9">
        <v>56</v>
      </c>
      <c r="B71" s="10" t="s">
        <v>38</v>
      </c>
      <c r="C71" s="11">
        <v>41339</v>
      </c>
      <c r="D71" s="25"/>
      <c r="E71" s="27"/>
      <c r="F71" s="27"/>
      <c r="G71" s="27"/>
      <c r="H71" s="29"/>
      <c r="I71" s="25"/>
      <c r="J71" s="50"/>
      <c r="M71" s="53"/>
    </row>
    <row r="72" spans="1:13" ht="15.75" x14ac:dyDescent="0.25">
      <c r="A72" s="9">
        <v>57</v>
      </c>
      <c r="B72" s="10" t="s">
        <v>38</v>
      </c>
      <c r="C72" s="11">
        <v>41339</v>
      </c>
      <c r="D72" s="34"/>
      <c r="E72" s="37"/>
      <c r="F72" s="37"/>
      <c r="G72" s="37"/>
      <c r="H72" s="33"/>
      <c r="I72" s="34"/>
      <c r="J72" s="49"/>
      <c r="M72" s="54"/>
    </row>
    <row r="73" spans="1:13" ht="15.75" x14ac:dyDescent="0.25">
      <c r="A73" s="39" t="s">
        <v>39</v>
      </c>
      <c r="B73" s="39"/>
      <c r="C73" s="39"/>
      <c r="D73" s="39"/>
      <c r="E73" s="39"/>
      <c r="F73" s="39"/>
      <c r="G73" s="39"/>
      <c r="H73" s="39"/>
      <c r="I73" s="39"/>
      <c r="J73" s="39"/>
      <c r="M73" s="56"/>
    </row>
    <row r="74" spans="1:13" ht="15.75" x14ac:dyDescent="0.25">
      <c r="A74" s="9">
        <v>58</v>
      </c>
      <c r="B74" s="10" t="s">
        <v>40</v>
      </c>
      <c r="C74" s="11">
        <v>41299</v>
      </c>
      <c r="D74" s="24">
        <f>I74/J74</f>
        <v>0.1673509986577553</v>
      </c>
      <c r="E74" s="26">
        <v>90</v>
      </c>
      <c r="F74" s="26" t="s">
        <v>48</v>
      </c>
      <c r="G74" s="26">
        <v>18.5</v>
      </c>
      <c r="H74" s="28">
        <v>6.8609999999999998</v>
      </c>
      <c r="I74" s="24">
        <f>(236.072+394.6+417.331)*1.154</f>
        <v>1209.3954620000002</v>
      </c>
      <c r="J74" s="35">
        <v>7226.7</v>
      </c>
      <c r="M74" s="53">
        <f>G74-H74</f>
        <v>11.638999999999999</v>
      </c>
    </row>
    <row r="75" spans="1:13" ht="15.75" x14ac:dyDescent="0.25">
      <c r="A75" s="9">
        <v>59</v>
      </c>
      <c r="B75" s="10" t="s">
        <v>40</v>
      </c>
      <c r="C75" s="11">
        <v>41299</v>
      </c>
      <c r="D75" s="25"/>
      <c r="E75" s="27"/>
      <c r="F75" s="27"/>
      <c r="G75" s="27"/>
      <c r="H75" s="29"/>
      <c r="I75" s="25"/>
      <c r="J75" s="50"/>
      <c r="M75" s="53"/>
    </row>
    <row r="76" spans="1:13" ht="15.75" x14ac:dyDescent="0.25">
      <c r="A76" s="9">
        <v>60</v>
      </c>
      <c r="B76" s="10" t="s">
        <v>40</v>
      </c>
      <c r="C76" s="11">
        <v>41299</v>
      </c>
      <c r="D76" s="25"/>
      <c r="E76" s="27"/>
      <c r="F76" s="27"/>
      <c r="G76" s="27"/>
      <c r="H76" s="29"/>
      <c r="I76" s="25"/>
      <c r="J76" s="50"/>
      <c r="M76" s="53"/>
    </row>
    <row r="77" spans="1:13" ht="15.75" x14ac:dyDescent="0.25">
      <c r="A77" s="9">
        <v>61</v>
      </c>
      <c r="B77" s="10" t="s">
        <v>40</v>
      </c>
      <c r="C77" s="11">
        <v>41299</v>
      </c>
      <c r="D77" s="34"/>
      <c r="E77" s="37"/>
      <c r="F77" s="37"/>
      <c r="G77" s="37"/>
      <c r="H77" s="33"/>
      <c r="I77" s="34"/>
      <c r="J77" s="49"/>
      <c r="M77" s="53"/>
    </row>
    <row r="78" spans="1:13" ht="15.6" customHeight="1" x14ac:dyDescent="0.25">
      <c r="A78" s="21" t="s">
        <v>41</v>
      </c>
      <c r="B78" s="22"/>
      <c r="C78" s="22"/>
      <c r="D78" s="22"/>
      <c r="E78" s="22"/>
      <c r="F78" s="22"/>
      <c r="G78" s="22"/>
      <c r="H78" s="22"/>
      <c r="I78" s="22"/>
      <c r="J78" s="23"/>
      <c r="M78" s="57"/>
    </row>
    <row r="79" spans="1:13" ht="15.75" x14ac:dyDescent="0.25">
      <c r="A79" s="9">
        <v>62</v>
      </c>
      <c r="B79" s="10" t="s">
        <v>15</v>
      </c>
      <c r="C79" s="11">
        <v>41353</v>
      </c>
      <c r="D79" s="24">
        <f>I79/J79</f>
        <v>0.19787994570876097</v>
      </c>
      <c r="E79" s="30">
        <v>77</v>
      </c>
      <c r="F79" s="30" t="s">
        <v>49</v>
      </c>
      <c r="G79" s="26">
        <v>11.2</v>
      </c>
      <c r="H79" s="28">
        <v>0.97899999999999998</v>
      </c>
      <c r="I79" s="24">
        <f>(47.427+155.263+169.435)*1.43</f>
        <v>532.13874999999996</v>
      </c>
      <c r="J79" s="35">
        <v>2689.2</v>
      </c>
      <c r="M79" s="53">
        <f>G79-H79</f>
        <v>10.221</v>
      </c>
    </row>
    <row r="80" spans="1:13" ht="15.75" x14ac:dyDescent="0.25">
      <c r="A80" s="9">
        <v>63</v>
      </c>
      <c r="B80" s="10" t="s">
        <v>15</v>
      </c>
      <c r="C80" s="11">
        <v>41353</v>
      </c>
      <c r="D80" s="25"/>
      <c r="E80" s="31"/>
      <c r="F80" s="31"/>
      <c r="G80" s="27"/>
      <c r="H80" s="29"/>
      <c r="I80" s="25"/>
      <c r="J80" s="50"/>
      <c r="M80" s="53"/>
    </row>
    <row r="81" spans="1:13" ht="15.75" x14ac:dyDescent="0.25">
      <c r="A81" s="9">
        <v>64</v>
      </c>
      <c r="B81" s="10" t="s">
        <v>42</v>
      </c>
      <c r="C81" s="11">
        <v>41353</v>
      </c>
      <c r="D81" s="25"/>
      <c r="E81" s="31"/>
      <c r="F81" s="31"/>
      <c r="G81" s="27"/>
      <c r="H81" s="29"/>
      <c r="I81" s="25"/>
      <c r="J81" s="50"/>
      <c r="M81" s="53"/>
    </row>
    <row r="82" spans="1:13" ht="15.75" x14ac:dyDescent="0.25">
      <c r="A82" s="9">
        <v>65</v>
      </c>
      <c r="B82" s="10" t="s">
        <v>42</v>
      </c>
      <c r="C82" s="11">
        <v>41353</v>
      </c>
      <c r="D82" s="25"/>
      <c r="E82" s="31"/>
      <c r="F82" s="31"/>
      <c r="G82" s="27"/>
      <c r="H82" s="29"/>
      <c r="I82" s="25"/>
      <c r="J82" s="50"/>
      <c r="M82" s="53"/>
    </row>
    <row r="83" spans="1:13" ht="15.75" x14ac:dyDescent="0.25">
      <c r="A83" s="9">
        <v>66</v>
      </c>
      <c r="B83" s="10" t="s">
        <v>15</v>
      </c>
      <c r="C83" s="11">
        <v>41353</v>
      </c>
      <c r="D83" s="25"/>
      <c r="E83" s="31"/>
      <c r="F83" s="31"/>
      <c r="G83" s="27"/>
      <c r="H83" s="29"/>
      <c r="I83" s="25"/>
      <c r="J83" s="50"/>
      <c r="M83" s="53"/>
    </row>
    <row r="84" spans="1:13" ht="15.75" x14ac:dyDescent="0.25">
      <c r="A84" s="9">
        <v>67</v>
      </c>
      <c r="B84" s="10" t="s">
        <v>15</v>
      </c>
      <c r="C84" s="11">
        <v>41353</v>
      </c>
      <c r="D84" s="34"/>
      <c r="E84" s="32"/>
      <c r="F84" s="32"/>
      <c r="G84" s="37"/>
      <c r="H84" s="33"/>
      <c r="I84" s="34"/>
      <c r="J84" s="49"/>
      <c r="M84" s="54"/>
    </row>
    <row r="85" spans="1:13" ht="15.75" x14ac:dyDescent="0.25">
      <c r="A85" s="39" t="s">
        <v>43</v>
      </c>
      <c r="B85" s="39"/>
      <c r="C85" s="39"/>
      <c r="D85" s="39"/>
      <c r="E85" s="39"/>
      <c r="F85" s="39"/>
      <c r="G85" s="39"/>
      <c r="H85" s="39"/>
      <c r="I85" s="39"/>
      <c r="J85" s="39"/>
      <c r="M85" s="56"/>
    </row>
    <row r="86" spans="1:13" ht="15.75" x14ac:dyDescent="0.25">
      <c r="A86" s="9">
        <v>68</v>
      </c>
      <c r="B86" s="10" t="s">
        <v>32</v>
      </c>
      <c r="C86" s="11">
        <v>41348</v>
      </c>
      <c r="D86" s="24">
        <f>I86/J86</f>
        <v>0.15491660319066769</v>
      </c>
      <c r="E86" s="26">
        <v>74</v>
      </c>
      <c r="F86" s="26" t="s">
        <v>49</v>
      </c>
      <c r="G86" s="26">
        <v>6.44</v>
      </c>
      <c r="H86" s="28">
        <v>2.6230000000000002</v>
      </c>
      <c r="I86" s="24">
        <f>(55.686+178.384+172.689)*1.43</f>
        <v>581.66536999999994</v>
      </c>
      <c r="J86" s="35">
        <v>3754.7</v>
      </c>
      <c r="M86" s="53">
        <f>G86-H86</f>
        <v>3.8170000000000002</v>
      </c>
    </row>
    <row r="87" spans="1:13" ht="15.75" x14ac:dyDescent="0.25">
      <c r="A87" s="9">
        <v>69</v>
      </c>
      <c r="B87" s="10" t="s">
        <v>44</v>
      </c>
      <c r="C87" s="11">
        <v>41879</v>
      </c>
      <c r="D87" s="25"/>
      <c r="E87" s="27"/>
      <c r="F87" s="27"/>
      <c r="G87" s="27"/>
      <c r="H87" s="29"/>
      <c r="I87" s="25"/>
      <c r="J87" s="50"/>
      <c r="M87" s="53"/>
    </row>
    <row r="88" spans="1:13" ht="15.75" x14ac:dyDescent="0.25">
      <c r="A88" s="9">
        <v>70</v>
      </c>
      <c r="B88" s="10" t="s">
        <v>44</v>
      </c>
      <c r="C88" s="11">
        <v>41879</v>
      </c>
      <c r="D88" s="25"/>
      <c r="E88" s="27"/>
      <c r="F88" s="27"/>
      <c r="G88" s="27"/>
      <c r="H88" s="29"/>
      <c r="I88" s="25"/>
      <c r="J88" s="49"/>
      <c r="M88" s="54"/>
    </row>
    <row r="89" spans="1:13" ht="15.75" x14ac:dyDescent="0.25">
      <c r="A89" s="39" t="s">
        <v>45</v>
      </c>
      <c r="B89" s="39"/>
      <c r="C89" s="39"/>
      <c r="D89" s="39"/>
      <c r="E89" s="39"/>
      <c r="F89" s="39"/>
      <c r="G89" s="39"/>
      <c r="H89" s="39"/>
      <c r="I89" s="39"/>
      <c r="J89" s="39"/>
      <c r="M89" s="59"/>
    </row>
    <row r="90" spans="1:13" ht="15.75" x14ac:dyDescent="0.25">
      <c r="A90" s="9">
        <v>71</v>
      </c>
      <c r="B90" s="10" t="s">
        <v>15</v>
      </c>
      <c r="C90" s="11">
        <v>41347</v>
      </c>
      <c r="D90" s="24">
        <f>I90/J90</f>
        <v>0.20162435144656771</v>
      </c>
      <c r="E90" s="26">
        <v>76</v>
      </c>
      <c r="F90" s="26" t="s">
        <v>49</v>
      </c>
      <c r="G90" s="26">
        <v>3.81</v>
      </c>
      <c r="H90" s="28">
        <v>0.44600000000000001</v>
      </c>
      <c r="I90" s="24">
        <f>(15.875+57.876+58.32)*1.43</f>
        <v>188.86152999999999</v>
      </c>
      <c r="J90" s="35">
        <v>936.7</v>
      </c>
      <c r="M90" s="53">
        <f>G90-H90</f>
        <v>3.3639999999999999</v>
      </c>
    </row>
    <row r="91" spans="1:13" ht="15.75" x14ac:dyDescent="0.25">
      <c r="A91" s="9">
        <v>72</v>
      </c>
      <c r="B91" s="10" t="s">
        <v>15</v>
      </c>
      <c r="C91" s="11">
        <v>41878</v>
      </c>
      <c r="D91" s="25"/>
      <c r="E91" s="27"/>
      <c r="F91" s="27"/>
      <c r="G91" s="27"/>
      <c r="H91" s="29"/>
      <c r="I91" s="25"/>
      <c r="J91" s="50"/>
      <c r="M91" s="53"/>
    </row>
    <row r="92" spans="1:13" ht="15.75" x14ac:dyDescent="0.25">
      <c r="A92" s="9">
        <v>73</v>
      </c>
      <c r="B92" s="10" t="s">
        <v>15</v>
      </c>
      <c r="C92" s="11">
        <v>41878</v>
      </c>
      <c r="D92" s="34"/>
      <c r="E92" s="40"/>
      <c r="F92" s="40"/>
      <c r="G92" s="37"/>
      <c r="H92" s="33"/>
      <c r="I92" s="34"/>
      <c r="J92" s="49"/>
      <c r="M92" s="54"/>
    </row>
    <row r="93" spans="1:13" ht="15.75" x14ac:dyDescent="0.25">
      <c r="A93" s="39" t="s">
        <v>46</v>
      </c>
      <c r="B93" s="39"/>
      <c r="C93" s="39"/>
      <c r="D93" s="39"/>
      <c r="E93" s="39"/>
      <c r="F93" s="39"/>
      <c r="G93" s="39"/>
      <c r="H93" s="39"/>
      <c r="I93" s="39"/>
      <c r="J93" s="39"/>
      <c r="M93" s="56"/>
    </row>
    <row r="94" spans="1:13" ht="15.75" x14ac:dyDescent="0.25">
      <c r="A94" s="9">
        <v>74</v>
      </c>
      <c r="B94" s="10" t="s">
        <v>50</v>
      </c>
      <c r="C94" s="11"/>
      <c r="D94" s="24">
        <f>I94/J94</f>
        <v>0.16611348823948677</v>
      </c>
      <c r="E94" s="24">
        <v>95</v>
      </c>
      <c r="F94" s="24" t="s">
        <v>48</v>
      </c>
      <c r="G94" s="24">
        <v>2.8</v>
      </c>
      <c r="H94" s="28">
        <v>1.302</v>
      </c>
      <c r="I94" s="24">
        <f>(55.574+72.922+73.46)*1.154</f>
        <v>233.05722399999993</v>
      </c>
      <c r="J94" s="35">
        <v>1403</v>
      </c>
      <c r="M94" s="53">
        <f>G94-H94</f>
        <v>1.4979999999999998</v>
      </c>
    </row>
    <row r="95" spans="1:13" ht="15.75" x14ac:dyDescent="0.25">
      <c r="A95" s="17">
        <v>75</v>
      </c>
      <c r="B95" s="10" t="s">
        <v>50</v>
      </c>
      <c r="C95" s="11"/>
      <c r="D95" s="25"/>
      <c r="E95" s="25"/>
      <c r="F95" s="25"/>
      <c r="G95" s="25"/>
      <c r="H95" s="29"/>
      <c r="I95" s="25"/>
      <c r="J95" s="50"/>
      <c r="M95" s="53"/>
    </row>
    <row r="96" spans="1:13" ht="15.75" x14ac:dyDescent="0.25">
      <c r="A96" s="17">
        <v>76</v>
      </c>
      <c r="B96" s="10" t="s">
        <v>50</v>
      </c>
      <c r="C96" s="11"/>
      <c r="D96" s="34"/>
      <c r="E96" s="34"/>
      <c r="F96" s="34"/>
      <c r="G96" s="34"/>
      <c r="H96" s="33"/>
      <c r="I96" s="34"/>
      <c r="J96" s="49"/>
      <c r="M96" s="54"/>
    </row>
    <row r="97" spans="1:13" ht="15.6" customHeight="1" x14ac:dyDescent="0.25">
      <c r="A97" s="21" t="s">
        <v>47</v>
      </c>
      <c r="B97" s="22"/>
      <c r="C97" s="22"/>
      <c r="D97" s="22"/>
      <c r="E97" s="22"/>
      <c r="F97" s="22"/>
      <c r="G97" s="22"/>
      <c r="H97" s="22"/>
      <c r="I97" s="22"/>
      <c r="J97" s="23"/>
      <c r="M97" s="56"/>
    </row>
    <row r="98" spans="1:13" ht="15.6" customHeight="1" x14ac:dyDescent="0.25">
      <c r="A98" s="17">
        <v>77</v>
      </c>
      <c r="B98" s="10" t="s">
        <v>51</v>
      </c>
      <c r="C98" s="11"/>
      <c r="D98" s="24">
        <f>I98/J98</f>
        <v>0.12520033742740688</v>
      </c>
      <c r="E98" s="24">
        <v>95</v>
      </c>
      <c r="F98" s="24" t="s">
        <v>48</v>
      </c>
      <c r="G98" s="24">
        <v>8.94</v>
      </c>
      <c r="H98" s="28">
        <v>2.3820000000000001</v>
      </c>
      <c r="I98" s="24">
        <f>(153.901+233.912+246.241)*1.154</f>
        <v>731.69831599999986</v>
      </c>
      <c r="J98" s="35">
        <v>5844.22</v>
      </c>
      <c r="M98" s="53">
        <f>G98-H98</f>
        <v>6.5579999999999998</v>
      </c>
    </row>
    <row r="99" spans="1:13" ht="15.75" x14ac:dyDescent="0.25">
      <c r="A99" s="9">
        <v>78</v>
      </c>
      <c r="B99" s="10" t="s">
        <v>51</v>
      </c>
      <c r="C99" s="11"/>
      <c r="D99" s="34"/>
      <c r="E99" s="34"/>
      <c r="F99" s="34"/>
      <c r="G99" s="34"/>
      <c r="H99" s="33"/>
      <c r="I99" s="34"/>
      <c r="J99" s="49"/>
      <c r="M99" s="53"/>
    </row>
    <row r="100" spans="1:13" ht="15.75" x14ac:dyDescent="0.25">
      <c r="B100" s="15"/>
      <c r="H100" s="16"/>
    </row>
    <row r="101" spans="1:13" ht="15.75" x14ac:dyDescent="0.25">
      <c r="B101" s="41"/>
      <c r="C101" s="41"/>
      <c r="H101" s="16"/>
    </row>
    <row r="102" spans="1:13" x14ac:dyDescent="0.25">
      <c r="G102" s="18"/>
      <c r="I102" s="20">
        <f>I5+I10+I17+I26+I30+I36+I40+I47+I58+I61+I67+I70+I74+I94+I98</f>
        <v>28170.412862000001</v>
      </c>
      <c r="J102" s="19">
        <f>J5+J10+J17+J26+J30+J36+J40+J47+J58+J61+J67+J70+J74+J94+J98</f>
        <v>177658.92</v>
      </c>
    </row>
    <row r="103" spans="1:13" x14ac:dyDescent="0.25">
      <c r="I103" s="20">
        <f>I79+I86+I90</f>
        <v>1302.6656499999997</v>
      </c>
      <c r="J103" s="19">
        <f>J79+J86+J90</f>
        <v>7380.5999999999995</v>
      </c>
    </row>
    <row r="104" spans="1:13" x14ac:dyDescent="0.25">
      <c r="I104" s="20">
        <f>I102+I103</f>
        <v>29473.078512</v>
      </c>
      <c r="J104" s="19">
        <f>J102+J103</f>
        <v>185039.52000000002</v>
      </c>
    </row>
  </sheetData>
  <mergeCells count="172">
    <mergeCell ref="M2:M3"/>
    <mergeCell ref="M98:M99"/>
    <mergeCell ref="M94:M96"/>
    <mergeCell ref="M90:M92"/>
    <mergeCell ref="M86:M88"/>
    <mergeCell ref="M79:M84"/>
    <mergeCell ref="M74:M77"/>
    <mergeCell ref="M70:M72"/>
    <mergeCell ref="M67:M68"/>
    <mergeCell ref="M61:M65"/>
    <mergeCell ref="M58:M59"/>
    <mergeCell ref="M47:M56"/>
    <mergeCell ref="M40:M45"/>
    <mergeCell ref="M36:M38"/>
    <mergeCell ref="M30:M34"/>
    <mergeCell ref="M26:M28"/>
    <mergeCell ref="M17:M24"/>
    <mergeCell ref="M10:M15"/>
    <mergeCell ref="A2:A3"/>
    <mergeCell ref="B2:B3"/>
    <mergeCell ref="C2:E2"/>
    <mergeCell ref="M5:M8"/>
    <mergeCell ref="H2:H3"/>
    <mergeCell ref="G2:G3"/>
    <mergeCell ref="I5:I8"/>
    <mergeCell ref="G30:G34"/>
    <mergeCell ref="J30:J34"/>
    <mergeCell ref="G10:G15"/>
    <mergeCell ref="H10:H15"/>
    <mergeCell ref="A16:J16"/>
    <mergeCell ref="F2:F3"/>
    <mergeCell ref="I2:I3"/>
    <mergeCell ref="J2:J3"/>
    <mergeCell ref="A4:J4"/>
    <mergeCell ref="F5:F8"/>
    <mergeCell ref="D5:D8"/>
    <mergeCell ref="G5:G8"/>
    <mergeCell ref="D17:D24"/>
    <mergeCell ref="H17:H24"/>
    <mergeCell ref="E17:E24"/>
    <mergeCell ref="F26:F28"/>
    <mergeCell ref="A9:J9"/>
    <mergeCell ref="J10:J15"/>
    <mergeCell ref="F10:F15"/>
    <mergeCell ref="D10:D15"/>
    <mergeCell ref="E10:E15"/>
    <mergeCell ref="F17:F24"/>
    <mergeCell ref="G17:G24"/>
    <mergeCell ref="A25:J25"/>
    <mergeCell ref="E26:E28"/>
    <mergeCell ref="I26:I28"/>
    <mergeCell ref="I17:I24"/>
    <mergeCell ref="J17:J24"/>
    <mergeCell ref="J26:J28"/>
    <mergeCell ref="H26:H28"/>
    <mergeCell ref="H5:H8"/>
    <mergeCell ref="E5:E8"/>
    <mergeCell ref="J5:J8"/>
    <mergeCell ref="A29:J29"/>
    <mergeCell ref="J47:J56"/>
    <mergeCell ref="I47:I56"/>
    <mergeCell ref="H47:H56"/>
    <mergeCell ref="J40:J45"/>
    <mergeCell ref="J36:J38"/>
    <mergeCell ref="I10:I15"/>
    <mergeCell ref="D26:D28"/>
    <mergeCell ref="G26:G28"/>
    <mergeCell ref="H36:H38"/>
    <mergeCell ref="A35:J35"/>
    <mergeCell ref="D30:D34"/>
    <mergeCell ref="F30:F34"/>
    <mergeCell ref="H30:H34"/>
    <mergeCell ref="I30:I34"/>
    <mergeCell ref="E30:E34"/>
    <mergeCell ref="F36:F38"/>
    <mergeCell ref="F40:F45"/>
    <mergeCell ref="E40:E45"/>
    <mergeCell ref="A57:J57"/>
    <mergeCell ref="A39:J39"/>
    <mergeCell ref="D40:D45"/>
    <mergeCell ref="A46:J46"/>
    <mergeCell ref="G40:G45"/>
    <mergeCell ref="G36:G38"/>
    <mergeCell ref="I40:I45"/>
    <mergeCell ref="I36:I38"/>
    <mergeCell ref="E36:E38"/>
    <mergeCell ref="D36:D38"/>
    <mergeCell ref="H40:H45"/>
    <mergeCell ref="D47:D56"/>
    <mergeCell ref="G47:G56"/>
    <mergeCell ref="I61:I65"/>
    <mergeCell ref="D58:D59"/>
    <mergeCell ref="F58:F59"/>
    <mergeCell ref="A60:J60"/>
    <mergeCell ref="G58:G59"/>
    <mergeCell ref="E58:E59"/>
    <mergeCell ref="J58:J59"/>
    <mergeCell ref="E47:E56"/>
    <mergeCell ref="F47:F56"/>
    <mergeCell ref="H61:H65"/>
    <mergeCell ref="J61:J65"/>
    <mergeCell ref="A66:J66"/>
    <mergeCell ref="F70:F72"/>
    <mergeCell ref="J70:J72"/>
    <mergeCell ref="H70:H72"/>
    <mergeCell ref="I70:I72"/>
    <mergeCell ref="H58:H59"/>
    <mergeCell ref="I58:I59"/>
    <mergeCell ref="D61:D65"/>
    <mergeCell ref="G61:G65"/>
    <mergeCell ref="F61:F65"/>
    <mergeCell ref="E61:E65"/>
    <mergeCell ref="G74:G77"/>
    <mergeCell ref="J67:J68"/>
    <mergeCell ref="H67:H68"/>
    <mergeCell ref="I67:I68"/>
    <mergeCell ref="A73:J73"/>
    <mergeCell ref="H74:H77"/>
    <mergeCell ref="D74:D77"/>
    <mergeCell ref="E74:E77"/>
    <mergeCell ref="I74:I77"/>
    <mergeCell ref="G67:G68"/>
    <mergeCell ref="A69:J69"/>
    <mergeCell ref="E70:E72"/>
    <mergeCell ref="D70:D72"/>
    <mergeCell ref="E67:E68"/>
    <mergeCell ref="D67:D68"/>
    <mergeCell ref="F67:F68"/>
    <mergeCell ref="G70:G72"/>
    <mergeCell ref="J74:J77"/>
    <mergeCell ref="F74:F77"/>
    <mergeCell ref="B101:C101"/>
    <mergeCell ref="A97:J97"/>
    <mergeCell ref="D94:D96"/>
    <mergeCell ref="E94:E96"/>
    <mergeCell ref="F94:F96"/>
    <mergeCell ref="E98:E99"/>
    <mergeCell ref="I98:I99"/>
    <mergeCell ref="H94:H96"/>
    <mergeCell ref="H98:H99"/>
    <mergeCell ref="F98:F99"/>
    <mergeCell ref="A89:J89"/>
    <mergeCell ref="D98:D99"/>
    <mergeCell ref="G98:G99"/>
    <mergeCell ref="D90:D92"/>
    <mergeCell ref="E90:E92"/>
    <mergeCell ref="J98:J99"/>
    <mergeCell ref="F90:F92"/>
    <mergeCell ref="J90:J92"/>
    <mergeCell ref="I90:I92"/>
    <mergeCell ref="G90:G92"/>
    <mergeCell ref="G94:G96"/>
    <mergeCell ref="I94:I96"/>
    <mergeCell ref="J94:J96"/>
    <mergeCell ref="H90:H92"/>
    <mergeCell ref="A93:J93"/>
    <mergeCell ref="A78:J78"/>
    <mergeCell ref="I86:I88"/>
    <mergeCell ref="G86:G88"/>
    <mergeCell ref="F86:F88"/>
    <mergeCell ref="H86:H88"/>
    <mergeCell ref="F79:F84"/>
    <mergeCell ref="E86:E88"/>
    <mergeCell ref="H79:H84"/>
    <mergeCell ref="D79:D84"/>
    <mergeCell ref="J86:J88"/>
    <mergeCell ref="G79:G84"/>
    <mergeCell ref="D86:D88"/>
    <mergeCell ref="J79:J84"/>
    <mergeCell ref="A85:J85"/>
    <mergeCell ref="E79:E84"/>
    <mergeCell ref="I79:I84"/>
  </mergeCells>
  <phoneticPr fontId="8" type="noConversion"/>
  <printOptions horizontalCentered="1"/>
  <pageMargins left="0" right="0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котельным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Krutov</cp:lastModifiedBy>
  <cp:lastPrinted>2020-01-29T11:06:32Z</cp:lastPrinted>
  <dcterms:created xsi:type="dcterms:W3CDTF">2013-01-09T07:07:13Z</dcterms:created>
  <dcterms:modified xsi:type="dcterms:W3CDTF">2020-02-25T04:29:32Z</dcterms:modified>
</cp:coreProperties>
</file>